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d.docs.live.net/4ff5bd41dd3fb9fd/Projects (new)/Advixta/Customers/1-New Customer Process/"/>
    </mc:Choice>
  </mc:AlternateContent>
  <xr:revisionPtr revIDLastSave="49" documentId="114_{8BD30173-F52D-42F3-AC08-A7A009B883C0}" xr6:coauthVersionLast="45" xr6:coauthVersionMax="45" xr10:uidLastSave="{32DB2082-19EA-498E-B51F-DB1702B2D2FD}"/>
  <bookViews>
    <workbookView xWindow="-120" yWindow="-120" windowWidth="29040" windowHeight="15840" xr2:uid="{00000000-000D-0000-FFFF-FFFF00000000}"/>
  </bookViews>
  <sheets>
    <sheet name="Main"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2" l="1"/>
  <c r="C7" i="2"/>
  <c r="D6" i="2"/>
  <c r="C22" i="2" l="1"/>
  <c r="C23" i="2"/>
  <c r="C24" i="2"/>
  <c r="C25" i="2"/>
  <c r="C9" i="2"/>
  <c r="C18" i="2" s="1"/>
  <c r="C17" i="2"/>
  <c r="E6" i="2" l="1"/>
  <c r="F6" i="2" s="1"/>
  <c r="G6" i="2" s="1"/>
  <c r="H6" i="2" s="1"/>
  <c r="I6" i="2" s="1"/>
  <c r="J6" i="2" s="1"/>
  <c r="K6" i="2" s="1"/>
  <c r="L6" i="2" s="1"/>
  <c r="M6" i="2" s="1"/>
  <c r="N6" i="2" s="1"/>
  <c r="D7" i="2" l="1"/>
  <c r="E7" i="2"/>
  <c r="F7" i="2"/>
  <c r="G7" i="2"/>
  <c r="H7" i="2"/>
  <c r="I7" i="2"/>
  <c r="J7" i="2"/>
  <c r="K7" i="2"/>
  <c r="L7" i="2"/>
  <c r="M7" i="2"/>
  <c r="N7" i="2"/>
  <c r="D23" i="2"/>
  <c r="E23" i="2"/>
  <c r="F23" i="2"/>
  <c r="G23" i="2"/>
  <c r="H23" i="2"/>
  <c r="I23" i="2"/>
  <c r="J23" i="2"/>
  <c r="K23" i="2"/>
  <c r="L23" i="2"/>
  <c r="M23" i="2"/>
  <c r="N23" i="2"/>
  <c r="G22" i="2"/>
  <c r="H22" i="2"/>
  <c r="G25" i="2"/>
  <c r="H25" i="2"/>
  <c r="I22" i="2"/>
  <c r="I25" i="2"/>
  <c r="D22" i="2" l="1"/>
  <c r="E22" i="2"/>
  <c r="F22" i="2"/>
  <c r="J22" i="2"/>
  <c r="K22" i="2"/>
  <c r="L22" i="2"/>
  <c r="M22" i="2"/>
  <c r="N22" i="2"/>
  <c r="D25" i="2"/>
  <c r="E25" i="2"/>
  <c r="F25" i="2"/>
  <c r="J25" i="2"/>
  <c r="K25" i="2"/>
  <c r="L25" i="2"/>
  <c r="M25" i="2"/>
  <c r="N25" i="2"/>
  <c r="D16" i="2" l="1"/>
  <c r="E16" i="2" l="1"/>
  <c r="C51" i="2"/>
  <c r="I24" i="2" l="1"/>
  <c r="I26" i="2" s="1"/>
  <c r="G24" i="2"/>
  <c r="G26" i="2" s="1"/>
  <c r="H24" i="2"/>
  <c r="H26" i="2" s="1"/>
  <c r="K24" i="2"/>
  <c r="K26" i="2" s="1"/>
  <c r="F24" i="2"/>
  <c r="F26" i="2" s="1"/>
  <c r="J24" i="2"/>
  <c r="J26" i="2" s="1"/>
  <c r="D24" i="2"/>
  <c r="D26" i="2" s="1"/>
  <c r="L24" i="2"/>
  <c r="L26" i="2" s="1"/>
  <c r="E24" i="2"/>
  <c r="E26" i="2" s="1"/>
  <c r="M24" i="2"/>
  <c r="M26" i="2" s="1"/>
  <c r="N24" i="2"/>
  <c r="N26" i="2" s="1"/>
  <c r="F16" i="2"/>
  <c r="G16" i="2" s="1"/>
  <c r="H16" i="2" s="1"/>
  <c r="C26" i="2"/>
  <c r="C43" i="2"/>
  <c r="D8" i="2" l="1"/>
  <c r="H8" i="2"/>
  <c r="L8" i="2"/>
  <c r="E9" i="2"/>
  <c r="I9" i="2"/>
  <c r="M9" i="2"/>
  <c r="E8" i="2"/>
  <c r="I8" i="2"/>
  <c r="M8" i="2"/>
  <c r="F9" i="2"/>
  <c r="J9" i="2"/>
  <c r="N9" i="2"/>
  <c r="F8" i="2"/>
  <c r="J8" i="2"/>
  <c r="N8" i="2"/>
  <c r="G9" i="2"/>
  <c r="K9" i="2"/>
  <c r="G8" i="2"/>
  <c r="K8" i="2"/>
  <c r="D9" i="2"/>
  <c r="H9" i="2"/>
  <c r="L9" i="2"/>
  <c r="G17" i="2" l="1"/>
  <c r="H18" i="2"/>
  <c r="H17" i="2"/>
  <c r="G18" i="2"/>
  <c r="F17" i="2"/>
  <c r="D18" i="2"/>
  <c r="D17" i="2"/>
  <c r="E18" i="2"/>
  <c r="E17" i="2"/>
  <c r="F18" i="2"/>
  <c r="I16" i="2"/>
  <c r="I17" i="2" l="1"/>
  <c r="I18" i="2"/>
  <c r="H19" i="2"/>
  <c r="H29" i="2" s="1"/>
  <c r="H28" i="2" s="1"/>
  <c r="G19" i="2"/>
  <c r="G29" i="2" s="1"/>
  <c r="G28" i="2" s="1"/>
  <c r="F19" i="2"/>
  <c r="F29" i="2" s="1"/>
  <c r="F28" i="2" s="1"/>
  <c r="D19" i="2"/>
  <c r="E19" i="2"/>
  <c r="E29" i="2" s="1"/>
  <c r="E28" i="2" s="1"/>
  <c r="C19" i="2"/>
  <c r="B26" i="2" s="1"/>
  <c r="B23" i="2" l="1"/>
  <c r="B22" i="2"/>
  <c r="B24" i="2"/>
  <c r="B25" i="2"/>
  <c r="I19" i="2"/>
  <c r="I29" i="2" s="1"/>
  <c r="I28" i="2" s="1"/>
  <c r="C29" i="2"/>
  <c r="C28" i="2" s="1"/>
  <c r="J16" i="2"/>
  <c r="D29" i="2"/>
  <c r="D28" i="2" s="1"/>
  <c r="J18" i="2" l="1"/>
  <c r="J17" i="2"/>
  <c r="K16" i="2"/>
  <c r="K18" i="2" l="1"/>
  <c r="K17" i="2"/>
  <c r="J19" i="2"/>
  <c r="J29" i="2" s="1"/>
  <c r="J28" i="2" s="1"/>
  <c r="L16" i="2"/>
  <c r="L18" i="2" l="1"/>
  <c r="L17" i="2"/>
  <c r="K19" i="2"/>
  <c r="K29" i="2" s="1"/>
  <c r="K28" i="2" s="1"/>
  <c r="M16" i="2"/>
  <c r="M17" i="2" l="1"/>
  <c r="M18" i="2"/>
  <c r="L19" i="2"/>
  <c r="L29" i="2" s="1"/>
  <c r="L28" i="2" s="1"/>
  <c r="N16" i="2"/>
  <c r="N18" i="2" l="1"/>
  <c r="N17" i="2"/>
  <c r="M19" i="2"/>
  <c r="M29" i="2" s="1"/>
  <c r="M28" i="2" s="1"/>
  <c r="N19" i="2" l="1"/>
  <c r="N29" i="2" s="1"/>
  <c r="N28" i="2" s="1"/>
</calcChain>
</file>

<file path=xl/sharedStrings.xml><?xml version="1.0" encoding="utf-8"?>
<sst xmlns="http://schemas.openxmlformats.org/spreadsheetml/2006/main" count="71" uniqueCount="63">
  <si>
    <t>Number of Screens</t>
  </si>
  <si>
    <t>Average number of trips per day</t>
  </si>
  <si>
    <t>Average duration of trip (minutes)</t>
  </si>
  <si>
    <t>seconds</t>
  </si>
  <si>
    <t>trips per day</t>
  </si>
  <si>
    <t>minutes</t>
  </si>
  <si>
    <t>Market Constrains</t>
  </si>
  <si>
    <t>Cost of SIM Data</t>
  </si>
  <si>
    <t>Data SIM</t>
  </si>
  <si>
    <t>Hardwre maintenance</t>
  </si>
  <si>
    <t>Inventory filling rate</t>
  </si>
  <si>
    <t>Total</t>
  </si>
  <si>
    <t>Ads Sales</t>
  </si>
  <si>
    <t>Advertising Market</t>
  </si>
  <si>
    <t>Months</t>
  </si>
  <si>
    <t>Available Inventory</t>
  </si>
  <si>
    <t>Video Ad Length (seconds)</t>
  </si>
  <si>
    <t>Banner Ad Length (seconds)</t>
  </si>
  <si>
    <t>Vaiable Expenses</t>
  </si>
  <si>
    <t>Hardwre leasing</t>
  </si>
  <si>
    <t>Leasing Interest</t>
  </si>
  <si>
    <t>Leasing Option (months)</t>
  </si>
  <si>
    <t>Monthly Leasing payment per screen</t>
  </si>
  <si>
    <t>Total cost per screen</t>
  </si>
  <si>
    <t>month</t>
  </si>
  <si>
    <t>per annum</t>
  </si>
  <si>
    <t>per month</t>
  </si>
  <si>
    <t>Net Revenue</t>
  </si>
  <si>
    <t>Financial Projection</t>
  </si>
  <si>
    <t>Notes:</t>
  </si>
  <si>
    <t>Video inventory is calculated bases total dwell time (available time when passenger is exposed to ads) by multiplying number of screens, number of working days per month, number of daily trips and average duration of one trip and divided by length of one video (ex: 20 sec)</t>
  </si>
  <si>
    <t>Similar to video inventory, banner is calculated total dwell time divided by duration of one banner (ex: 10 sec)</t>
  </si>
  <si>
    <t>Price is calculated basis CPM (cost per mille) meaning cost per thousand views. As er industry standards, CPM is multiplied by number of times the ad has been shown to individual viewer and divided by 1,000.</t>
  </si>
  <si>
    <t>Same concept of pricing is applicable here. The banners are cheaper than video for number of reasons. Mainly because they are smaller and static.</t>
  </si>
  <si>
    <t>mins per day</t>
  </si>
  <si>
    <t>Software license</t>
  </si>
  <si>
    <t>It is ultimately important to make sure that the ads campaigns reach as many unique viewers as possible.</t>
  </si>
  <si>
    <t>Unit</t>
  </si>
  <si>
    <t>units</t>
  </si>
  <si>
    <t>$ per 1000 view</t>
  </si>
  <si>
    <t>USD</t>
  </si>
  <si>
    <t>Video Ad Sales</t>
  </si>
  <si>
    <t>Banner Ad Sales</t>
  </si>
  <si>
    <t>%</t>
  </si>
  <si>
    <t>Per Screen</t>
  </si>
  <si>
    <t>Passengers reached (1)</t>
  </si>
  <si>
    <t>Video Inventory (2)</t>
  </si>
  <si>
    <t>Banner Inventory (3)</t>
  </si>
  <si>
    <t>Video Price (4)</t>
  </si>
  <si>
    <t>Banner Price (5)</t>
  </si>
  <si>
    <t>(1) Passengers Reached</t>
  </si>
  <si>
    <t>(2) Video Inventory</t>
  </si>
  <si>
    <t>(3) Banner Inventory</t>
  </si>
  <si>
    <t>(4) Passengers reached</t>
  </si>
  <si>
    <t>(5) Video Price</t>
  </si>
  <si>
    <t>(6) Banner Price</t>
  </si>
  <si>
    <t>Number of passengers / viewers of the advertising per month, calculated by average number of trips per days multiplied by average days per month.</t>
  </si>
  <si>
    <t>Monitor Leasing Example</t>
  </si>
  <si>
    <t>Operation Cost Example (per screen, per month)</t>
  </si>
  <si>
    <t>Software licence cost</t>
  </si>
  <si>
    <t>Hardware maintenance (repairs/replacements)</t>
  </si>
  <si>
    <t>Daily dwell time (exposure to ads) per screen</t>
  </si>
  <si>
    <t>views per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</si>
</sst>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quot;CHF&quot;\ * #,##0.00_ ;_ &quot;CHF&quot;\ * \-#,##0.00_ ;_ &quot;CHF&quot;\ * &quot;-&quot;??_ ;_ @_ "/>
    <numFmt numFmtId="164" formatCode="_-* #,##0.00_-;\-* #,##0.00_-;_-* &quot;-&quot;??_-;_-@_-"/>
    <numFmt numFmtId="165" formatCode="#,##0_ ;[Red]\-#,##0\ "/>
    <numFmt numFmtId="166" formatCode="_-* #,##0_-;\-* #,##0_-;_-* &quot;-&quot;??_-;_-@_-"/>
    <numFmt numFmtId="167" formatCode="_-[$$-409]* #,##0.00_ ;_-[$$-409]* \-#,##0.00\ ;_-[$$-409]* &quot;-&quot;??_ ;_-@_ "/>
    <numFmt numFmtId="168" formatCode="0.0%"/>
  </numFmts>
  <fonts count="10" x14ac:knownFonts="1">
    <font>
      <sz val="11"/>
      <color theme="1"/>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b/>
      <i/>
      <sz val="11"/>
      <color theme="0"/>
      <name val="Calibri"/>
      <family val="2"/>
      <scheme val="minor"/>
    </font>
    <font>
      <sz val="11"/>
      <color theme="1"/>
      <name val="Calibri"/>
      <family val="2"/>
      <scheme val="minor"/>
    </font>
    <font>
      <i/>
      <sz val="20"/>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s>
  <fills count="5">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theme="1" tint="0.499984740745262"/>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4">
    <xf numFmtId="0" fontId="0" fillId="0" borderId="0"/>
    <xf numFmtId="16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56">
    <xf numFmtId="0" fontId="0" fillId="0" borderId="0" xfId="0"/>
    <xf numFmtId="0" fontId="1" fillId="0" borderId="0" xfId="0" applyFont="1"/>
    <xf numFmtId="165" fontId="0" fillId="0" borderId="0" xfId="0" applyNumberFormat="1"/>
    <xf numFmtId="0" fontId="0" fillId="0" borderId="0" xfId="0" applyBorder="1"/>
    <xf numFmtId="9" fontId="0" fillId="0" borderId="0" xfId="0" applyNumberFormat="1" applyBorder="1"/>
    <xf numFmtId="0" fontId="0" fillId="3" borderId="0" xfId="0" applyFill="1" applyBorder="1"/>
    <xf numFmtId="0" fontId="0" fillId="3" borderId="5" xfId="0" applyFill="1" applyBorder="1"/>
    <xf numFmtId="0" fontId="0" fillId="3" borderId="4" xfId="0" applyFill="1" applyBorder="1"/>
    <xf numFmtId="0" fontId="0" fillId="3" borderId="7" xfId="0" applyFill="1" applyBorder="1"/>
    <xf numFmtId="0" fontId="0" fillId="3" borderId="8" xfId="0" applyFill="1" applyBorder="1"/>
    <xf numFmtId="165" fontId="0" fillId="0" borderId="0" xfId="0" applyNumberFormat="1" applyBorder="1"/>
    <xf numFmtId="165" fontId="1" fillId="0" borderId="0" xfId="0" applyNumberFormat="1" applyFont="1"/>
    <xf numFmtId="0" fontId="4" fillId="4" borderId="1" xfId="0" applyFont="1" applyFill="1" applyBorder="1"/>
    <xf numFmtId="0" fontId="2" fillId="4" borderId="2" xfId="0" applyFont="1" applyFill="1" applyBorder="1"/>
    <xf numFmtId="0" fontId="2" fillId="4" borderId="3" xfId="0" applyFont="1" applyFill="1" applyBorder="1"/>
    <xf numFmtId="0" fontId="0" fillId="0" borderId="0" xfId="0" applyBorder="1" applyAlignment="1">
      <alignment horizontal="left" indent="1"/>
    </xf>
    <xf numFmtId="0" fontId="0" fillId="0" borderId="0" xfId="0" applyFill="1" applyBorder="1" applyAlignment="1">
      <alignment horizontal="left" indent="1"/>
    </xf>
    <xf numFmtId="0" fontId="3" fillId="0" borderId="0" xfId="0" applyFont="1" applyFill="1" applyBorder="1" applyAlignment="1">
      <alignment horizontal="left"/>
    </xf>
    <xf numFmtId="0" fontId="3" fillId="0" borderId="0" xfId="0" applyFont="1" applyBorder="1"/>
    <xf numFmtId="0" fontId="1" fillId="0" borderId="0" xfId="0" applyFont="1" applyBorder="1" applyAlignment="1">
      <alignment horizontal="left"/>
    </xf>
    <xf numFmtId="166" fontId="0" fillId="0" borderId="0" xfId="0" applyNumberFormat="1" applyBorder="1"/>
    <xf numFmtId="165" fontId="1" fillId="0" borderId="0" xfId="0" applyNumberFormat="1" applyFont="1" applyBorder="1"/>
    <xf numFmtId="165" fontId="0" fillId="0" borderId="9" xfId="0" applyNumberFormat="1" applyBorder="1"/>
    <xf numFmtId="0" fontId="6" fillId="0" borderId="0" xfId="0" applyFont="1"/>
    <xf numFmtId="0" fontId="0" fillId="3" borderId="6" xfId="0" applyFill="1" applyBorder="1"/>
    <xf numFmtId="0" fontId="0" fillId="3" borderId="4" xfId="0" applyFill="1" applyBorder="1" applyAlignment="1"/>
    <xf numFmtId="167" fontId="0" fillId="3" borderId="7" xfId="0" applyNumberFormat="1" applyFill="1" applyBorder="1"/>
    <xf numFmtId="167" fontId="1" fillId="3" borderId="0" xfId="0" applyNumberFormat="1" applyFont="1" applyFill="1" applyBorder="1"/>
    <xf numFmtId="167" fontId="0" fillId="3" borderId="0" xfId="2" applyNumberFormat="1" applyFont="1" applyFill="1" applyBorder="1"/>
    <xf numFmtId="0" fontId="0" fillId="3" borderId="6" xfId="0" applyFill="1" applyBorder="1" applyAlignment="1"/>
    <xf numFmtId="167" fontId="0" fillId="3" borderId="7" xfId="2" applyNumberFormat="1" applyFont="1" applyFill="1" applyBorder="1"/>
    <xf numFmtId="0" fontId="1" fillId="0" borderId="0" xfId="0" applyFont="1" applyFill="1" applyBorder="1" applyAlignment="1">
      <alignment horizontal="left"/>
    </xf>
    <xf numFmtId="9" fontId="1" fillId="0" borderId="0" xfId="3" applyFont="1" applyBorder="1" applyAlignment="1">
      <alignment horizontal="center"/>
    </xf>
    <xf numFmtId="164" fontId="0" fillId="0" borderId="0" xfId="1" applyFont="1"/>
    <xf numFmtId="0" fontId="1" fillId="2" borderId="0" xfId="0" applyFont="1" applyFill="1"/>
    <xf numFmtId="0" fontId="1" fillId="2" borderId="0" xfId="0" applyFont="1" applyFill="1" applyAlignment="1">
      <alignment horizontal="center"/>
    </xf>
    <xf numFmtId="0" fontId="4" fillId="4" borderId="2" xfId="0" applyFont="1" applyFill="1" applyBorder="1"/>
    <xf numFmtId="0" fontId="0" fillId="3" borderId="0" xfId="0" applyFill="1" applyBorder="1" applyAlignment="1">
      <alignment horizontal="left" indent="1"/>
    </xf>
    <xf numFmtId="0" fontId="0" fillId="3" borderId="7" xfId="0" applyFill="1" applyBorder="1" applyAlignment="1">
      <alignment horizontal="left" indent="1"/>
    </xf>
    <xf numFmtId="0" fontId="0" fillId="3" borderId="0" xfId="0" applyFill="1" applyBorder="1" applyAlignment="1"/>
    <xf numFmtId="0" fontId="0" fillId="3" borderId="7" xfId="0" applyFill="1" applyBorder="1" applyAlignment="1"/>
    <xf numFmtId="0" fontId="8" fillId="0" borderId="0" xfId="0" applyFont="1"/>
    <xf numFmtId="0" fontId="7" fillId="0" borderId="0" xfId="0" applyFont="1"/>
    <xf numFmtId="0" fontId="9" fillId="0" borderId="0" xfId="0" applyFont="1"/>
    <xf numFmtId="165" fontId="9" fillId="0" borderId="0" xfId="0" applyNumberFormat="1" applyFont="1"/>
    <xf numFmtId="166" fontId="0" fillId="0" borderId="0" xfId="1" applyNumberFormat="1" applyFont="1" applyBorder="1"/>
    <xf numFmtId="0" fontId="0" fillId="0" borderId="0" xfId="0" applyBorder="1" applyAlignment="1">
      <alignment horizontal="left"/>
    </xf>
    <xf numFmtId="166" fontId="0" fillId="0" borderId="0" xfId="1" applyNumberFormat="1" applyFont="1"/>
    <xf numFmtId="168" fontId="0" fillId="3" borderId="0" xfId="0" applyNumberFormat="1" applyFill="1" applyBorder="1" applyAlignment="1">
      <alignment horizontal="right"/>
    </xf>
    <xf numFmtId="3" fontId="0" fillId="0" borderId="0" xfId="0" applyNumberFormat="1" applyFill="1" applyBorder="1"/>
    <xf numFmtId="0" fontId="0" fillId="0" borderId="0" xfId="0" applyFill="1" applyBorder="1"/>
    <xf numFmtId="0" fontId="0" fillId="0" borderId="0" xfId="0" applyFill="1" applyBorder="1" applyAlignment="1">
      <alignment horizontal="left"/>
    </xf>
    <xf numFmtId="166" fontId="0" fillId="0" borderId="0" xfId="1" applyNumberFormat="1" applyFont="1" applyFill="1" applyBorder="1"/>
    <xf numFmtId="0" fontId="0" fillId="3" borderId="0" xfId="0" applyFont="1" applyFill="1" applyBorder="1"/>
    <xf numFmtId="0" fontId="0" fillId="3" borderId="4" xfId="0" applyFill="1" applyBorder="1" applyAlignment="1">
      <alignment horizontal="left"/>
    </xf>
    <xf numFmtId="0" fontId="0" fillId="3" borderId="6" xfId="0" applyFill="1" applyBorder="1" applyAlignment="1">
      <alignment horizontal="left"/>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83670-F5A4-4899-AB10-38B5C59E3574}">
  <dimension ref="A1:O56"/>
  <sheetViews>
    <sheetView tabSelected="1" zoomScaleNormal="100" workbookViewId="0">
      <selection activeCell="C8" sqref="C8"/>
    </sheetView>
  </sheetViews>
  <sheetFormatPr defaultRowHeight="15" x14ac:dyDescent="0.25"/>
  <cols>
    <col min="1" max="1" width="25.42578125" customWidth="1"/>
    <col min="2" max="2" width="18" customWidth="1"/>
    <col min="3" max="14" width="14.28515625" customWidth="1"/>
  </cols>
  <sheetData>
    <row r="1" spans="1:15" ht="26.25" x14ac:dyDescent="0.4">
      <c r="A1" s="23" t="s">
        <v>28</v>
      </c>
      <c r="B1" s="23"/>
      <c r="C1" s="2"/>
    </row>
    <row r="3" spans="1:15" x14ac:dyDescent="0.25">
      <c r="A3" s="34" t="s">
        <v>14</v>
      </c>
      <c r="B3" s="34"/>
      <c r="C3" s="35">
        <v>1</v>
      </c>
      <c r="D3" s="35">
        <v>2</v>
      </c>
      <c r="E3" s="35">
        <v>3</v>
      </c>
      <c r="F3" s="35">
        <v>4</v>
      </c>
      <c r="G3" s="35">
        <v>5</v>
      </c>
      <c r="H3" s="35">
        <v>6</v>
      </c>
      <c r="I3" s="35">
        <v>7</v>
      </c>
      <c r="J3" s="35">
        <v>8</v>
      </c>
      <c r="K3" s="35">
        <v>9</v>
      </c>
      <c r="L3" s="35">
        <v>10</v>
      </c>
      <c r="M3" s="35">
        <v>11</v>
      </c>
      <c r="N3" s="35">
        <v>12</v>
      </c>
    </row>
    <row r="5" spans="1:15" x14ac:dyDescent="0.25">
      <c r="A5" s="17" t="s">
        <v>15</v>
      </c>
      <c r="B5" s="17" t="s">
        <v>37</v>
      </c>
      <c r="C5" s="49"/>
      <c r="D5" s="50"/>
      <c r="E5" s="50"/>
      <c r="F5" s="50"/>
      <c r="G5" s="50"/>
      <c r="H5" s="50"/>
      <c r="I5" s="50"/>
      <c r="J5" s="50"/>
      <c r="K5" s="50"/>
      <c r="L5" s="50"/>
      <c r="M5" s="50"/>
      <c r="N5" s="50"/>
    </row>
    <row r="6" spans="1:15" x14ac:dyDescent="0.25">
      <c r="A6" s="16" t="s">
        <v>0</v>
      </c>
      <c r="B6" s="51" t="s">
        <v>38</v>
      </c>
      <c r="C6" s="52">
        <v>100</v>
      </c>
      <c r="D6" s="52">
        <f>C6+50</f>
        <v>150</v>
      </c>
      <c r="E6" s="52">
        <f t="shared" ref="E6:N6" si="0">D6+50</f>
        <v>200</v>
      </c>
      <c r="F6" s="52">
        <f t="shared" si="0"/>
        <v>250</v>
      </c>
      <c r="G6" s="52">
        <f t="shared" si="0"/>
        <v>300</v>
      </c>
      <c r="H6" s="52">
        <f t="shared" si="0"/>
        <v>350</v>
      </c>
      <c r="I6" s="52">
        <f t="shared" si="0"/>
        <v>400</v>
      </c>
      <c r="J6" s="52">
        <f t="shared" si="0"/>
        <v>450</v>
      </c>
      <c r="K6" s="52">
        <f t="shared" si="0"/>
        <v>500</v>
      </c>
      <c r="L6" s="52">
        <f t="shared" si="0"/>
        <v>550</v>
      </c>
      <c r="M6" s="52">
        <f t="shared" si="0"/>
        <v>600</v>
      </c>
      <c r="N6" s="52">
        <f t="shared" si="0"/>
        <v>650</v>
      </c>
      <c r="O6" s="47"/>
    </row>
    <row r="7" spans="1:15" x14ac:dyDescent="0.25">
      <c r="A7" s="16" t="s">
        <v>45</v>
      </c>
      <c r="B7" s="51" t="s">
        <v>26</v>
      </c>
      <c r="C7" s="52">
        <f>C6*$C$41*365/12</f>
        <v>45625</v>
      </c>
      <c r="D7" s="52">
        <f t="shared" ref="D7:N7" si="1">D6*$C$41*365/12</f>
        <v>68437.5</v>
      </c>
      <c r="E7" s="52">
        <f t="shared" si="1"/>
        <v>91250</v>
      </c>
      <c r="F7" s="52">
        <f t="shared" si="1"/>
        <v>114062.5</v>
      </c>
      <c r="G7" s="52">
        <f t="shared" si="1"/>
        <v>136875</v>
      </c>
      <c r="H7" s="52">
        <f t="shared" si="1"/>
        <v>159687.5</v>
      </c>
      <c r="I7" s="52">
        <f t="shared" si="1"/>
        <v>182500</v>
      </c>
      <c r="J7" s="52">
        <f t="shared" si="1"/>
        <v>205312.5</v>
      </c>
      <c r="K7" s="52">
        <f t="shared" si="1"/>
        <v>228125</v>
      </c>
      <c r="L7" s="52">
        <f t="shared" si="1"/>
        <v>250937.5</v>
      </c>
      <c r="M7" s="52">
        <f t="shared" si="1"/>
        <v>273750</v>
      </c>
      <c r="N7" s="52">
        <f t="shared" si="1"/>
        <v>296562.5</v>
      </c>
      <c r="O7" s="47"/>
    </row>
    <row r="8" spans="1:15" x14ac:dyDescent="0.25">
      <c r="A8" s="16" t="s">
        <v>46</v>
      </c>
      <c r="B8" s="51" t="s">
        <v>62</v>
      </c>
      <c r="C8" s="52">
        <f>C6*$C$43*60/$C$44*365/12</f>
        <v>2737500</v>
      </c>
      <c r="D8" s="52">
        <f t="shared" ref="D8:N8" si="2">D6*$C$43*60/$C$44*365/12</f>
        <v>4106250</v>
      </c>
      <c r="E8" s="52">
        <f t="shared" si="2"/>
        <v>5475000</v>
      </c>
      <c r="F8" s="52">
        <f t="shared" si="2"/>
        <v>6843750</v>
      </c>
      <c r="G8" s="52">
        <f t="shared" si="2"/>
        <v>8212500</v>
      </c>
      <c r="H8" s="52">
        <f t="shared" si="2"/>
        <v>9581250</v>
      </c>
      <c r="I8" s="52">
        <f t="shared" si="2"/>
        <v>10950000</v>
      </c>
      <c r="J8" s="52">
        <f t="shared" si="2"/>
        <v>12318750</v>
      </c>
      <c r="K8" s="52">
        <f t="shared" si="2"/>
        <v>13687500</v>
      </c>
      <c r="L8" s="52">
        <f t="shared" si="2"/>
        <v>15056250</v>
      </c>
      <c r="M8" s="52">
        <f t="shared" si="2"/>
        <v>16425000</v>
      </c>
      <c r="N8" s="52">
        <f t="shared" si="2"/>
        <v>17793750</v>
      </c>
      <c r="O8" s="47"/>
    </row>
    <row r="9" spans="1:15" x14ac:dyDescent="0.25">
      <c r="A9" s="16" t="s">
        <v>47</v>
      </c>
      <c r="B9" s="51" t="s">
        <v>62</v>
      </c>
      <c r="C9" s="52">
        <f>C6*$C$43*60/$C$45*365/12</f>
        <v>5475000</v>
      </c>
      <c r="D9" s="52">
        <f t="shared" ref="D9:N9" si="3">D6*$C$43*60/$C$45*365/12</f>
        <v>8212500</v>
      </c>
      <c r="E9" s="52">
        <f t="shared" si="3"/>
        <v>10950000</v>
      </c>
      <c r="F9" s="52">
        <f t="shared" si="3"/>
        <v>13687500</v>
      </c>
      <c r="G9" s="52">
        <f t="shared" si="3"/>
        <v>16425000</v>
      </c>
      <c r="H9" s="52">
        <f t="shared" si="3"/>
        <v>19162500</v>
      </c>
      <c r="I9" s="52">
        <f t="shared" si="3"/>
        <v>21900000</v>
      </c>
      <c r="J9" s="52">
        <f t="shared" si="3"/>
        <v>24637500</v>
      </c>
      <c r="K9" s="52">
        <f t="shared" si="3"/>
        <v>27375000</v>
      </c>
      <c r="L9" s="52">
        <f t="shared" si="3"/>
        <v>30112500</v>
      </c>
      <c r="M9" s="52">
        <f t="shared" si="3"/>
        <v>32850000</v>
      </c>
      <c r="N9" s="52">
        <f t="shared" si="3"/>
        <v>35587500</v>
      </c>
      <c r="O9" s="47"/>
    </row>
    <row r="10" spans="1:15" x14ac:dyDescent="0.25">
      <c r="A10" s="15"/>
      <c r="B10" s="15"/>
      <c r="C10" s="10"/>
      <c r="D10" s="10"/>
      <c r="E10" s="10"/>
      <c r="F10" s="10"/>
      <c r="G10" s="10"/>
      <c r="H10" s="10"/>
      <c r="I10" s="10"/>
      <c r="J10" s="10"/>
      <c r="K10" s="10"/>
      <c r="L10" s="10"/>
      <c r="M10" s="10"/>
      <c r="N10" s="10"/>
    </row>
    <row r="11" spans="1:15" x14ac:dyDescent="0.25">
      <c r="A11" s="18" t="s">
        <v>13</v>
      </c>
      <c r="B11" s="18"/>
      <c r="C11" s="3"/>
      <c r="D11" s="3"/>
      <c r="E11" s="3"/>
      <c r="F11" s="3"/>
      <c r="G11" s="3"/>
      <c r="H11" s="3"/>
      <c r="I11" s="3"/>
      <c r="J11" s="3"/>
      <c r="K11" s="3"/>
      <c r="L11" s="3"/>
      <c r="M11" s="3"/>
      <c r="N11" s="3"/>
    </row>
    <row r="12" spans="1:15" x14ac:dyDescent="0.25">
      <c r="A12" s="15" t="s">
        <v>48</v>
      </c>
      <c r="B12" s="46" t="s">
        <v>39</v>
      </c>
      <c r="C12" s="45">
        <v>25</v>
      </c>
      <c r="D12" s="45">
        <v>25</v>
      </c>
      <c r="E12" s="45">
        <v>25</v>
      </c>
      <c r="F12" s="45">
        <v>25</v>
      </c>
      <c r="G12" s="45">
        <v>25</v>
      </c>
      <c r="H12" s="45">
        <v>25</v>
      </c>
      <c r="I12" s="45">
        <v>25</v>
      </c>
      <c r="J12" s="45">
        <v>25</v>
      </c>
      <c r="K12" s="45">
        <v>25</v>
      </c>
      <c r="L12" s="45">
        <v>25</v>
      </c>
      <c r="M12" s="45">
        <v>25</v>
      </c>
      <c r="N12" s="45">
        <v>25</v>
      </c>
    </row>
    <row r="13" spans="1:15" x14ac:dyDescent="0.25">
      <c r="A13" s="15" t="s">
        <v>49</v>
      </c>
      <c r="B13" s="46" t="s">
        <v>39</v>
      </c>
      <c r="C13" s="45">
        <v>5</v>
      </c>
      <c r="D13" s="45">
        <v>5</v>
      </c>
      <c r="E13" s="45">
        <v>5</v>
      </c>
      <c r="F13" s="45">
        <v>5</v>
      </c>
      <c r="G13" s="45">
        <v>5</v>
      </c>
      <c r="H13" s="45">
        <v>5</v>
      </c>
      <c r="I13" s="45">
        <v>5</v>
      </c>
      <c r="J13" s="45">
        <v>5</v>
      </c>
      <c r="K13" s="45">
        <v>5</v>
      </c>
      <c r="L13" s="45">
        <v>5</v>
      </c>
      <c r="M13" s="45">
        <v>5</v>
      </c>
      <c r="N13" s="45">
        <v>5</v>
      </c>
    </row>
    <row r="14" spans="1:15" x14ac:dyDescent="0.25">
      <c r="A14" s="3"/>
      <c r="B14" s="3"/>
      <c r="C14" s="10"/>
      <c r="D14" s="3"/>
      <c r="E14" s="3"/>
      <c r="F14" s="3"/>
      <c r="G14" s="3"/>
      <c r="H14" s="3"/>
      <c r="I14" s="3"/>
      <c r="J14" s="3"/>
      <c r="K14" s="3"/>
      <c r="L14" s="3"/>
      <c r="M14" s="3"/>
      <c r="N14" s="3"/>
    </row>
    <row r="15" spans="1:15" x14ac:dyDescent="0.25">
      <c r="A15" s="17" t="s">
        <v>12</v>
      </c>
      <c r="B15" s="17"/>
      <c r="C15" s="10"/>
      <c r="D15" s="3"/>
      <c r="E15" s="3"/>
      <c r="F15" s="3"/>
      <c r="G15" s="3"/>
      <c r="H15" s="3"/>
      <c r="I15" s="3"/>
      <c r="J15" s="3"/>
      <c r="K15" s="3"/>
      <c r="L15" s="3"/>
      <c r="M15" s="3"/>
      <c r="N15" s="3"/>
    </row>
    <row r="16" spans="1:15" x14ac:dyDescent="0.25">
      <c r="A16" s="15" t="s">
        <v>10</v>
      </c>
      <c r="B16" s="15" t="s">
        <v>43</v>
      </c>
      <c r="C16" s="4">
        <v>0.5</v>
      </c>
      <c r="D16" s="4">
        <f t="shared" ref="D16" si="4">C16</f>
        <v>0.5</v>
      </c>
      <c r="E16" s="4">
        <f t="shared" ref="E16" si="5">D16</f>
        <v>0.5</v>
      </c>
      <c r="F16" s="4">
        <f t="shared" ref="F16" si="6">E16</f>
        <v>0.5</v>
      </c>
      <c r="G16" s="4">
        <f t="shared" ref="G16" si="7">F16</f>
        <v>0.5</v>
      </c>
      <c r="H16" s="4">
        <f t="shared" ref="H16" si="8">G16</f>
        <v>0.5</v>
      </c>
      <c r="I16" s="4">
        <f t="shared" ref="I16" si="9">H16</f>
        <v>0.5</v>
      </c>
      <c r="J16" s="4">
        <f t="shared" ref="J16" si="10">I16</f>
        <v>0.5</v>
      </c>
      <c r="K16" s="4">
        <f t="shared" ref="K16" si="11">J16</f>
        <v>0.5</v>
      </c>
      <c r="L16" s="4">
        <f t="shared" ref="L16" si="12">K16</f>
        <v>0.5</v>
      </c>
      <c r="M16" s="4">
        <f t="shared" ref="M16" si="13">L16</f>
        <v>0.5</v>
      </c>
      <c r="N16" s="4">
        <f t="shared" ref="N16" si="14">M16</f>
        <v>0.5</v>
      </c>
      <c r="O16" s="1"/>
    </row>
    <row r="17" spans="1:15" x14ac:dyDescent="0.25">
      <c r="A17" s="16" t="s">
        <v>41</v>
      </c>
      <c r="B17" s="16" t="s">
        <v>40</v>
      </c>
      <c r="C17" s="10">
        <f>C8*C12/1000*C16</f>
        <v>34218.75</v>
      </c>
      <c r="D17" s="10">
        <f t="shared" ref="D17:N17" si="15">D8*D12/1000*D16</f>
        <v>51328.125</v>
      </c>
      <c r="E17" s="10">
        <f t="shared" si="15"/>
        <v>68437.5</v>
      </c>
      <c r="F17" s="10">
        <f t="shared" si="15"/>
        <v>85546.875</v>
      </c>
      <c r="G17" s="10">
        <f t="shared" si="15"/>
        <v>102656.25</v>
      </c>
      <c r="H17" s="10">
        <f t="shared" si="15"/>
        <v>119765.625</v>
      </c>
      <c r="I17" s="10">
        <f t="shared" si="15"/>
        <v>136875</v>
      </c>
      <c r="J17" s="10">
        <f t="shared" si="15"/>
        <v>153984.375</v>
      </c>
      <c r="K17" s="10">
        <f t="shared" si="15"/>
        <v>171093.75</v>
      </c>
      <c r="L17" s="10">
        <f t="shared" si="15"/>
        <v>188203.125</v>
      </c>
      <c r="M17" s="10">
        <f t="shared" si="15"/>
        <v>205312.5</v>
      </c>
      <c r="N17" s="10">
        <f t="shared" si="15"/>
        <v>222421.875</v>
      </c>
      <c r="O17" s="3"/>
    </row>
    <row r="18" spans="1:15" x14ac:dyDescent="0.25">
      <c r="A18" s="16" t="s">
        <v>42</v>
      </c>
      <c r="B18" s="16" t="s">
        <v>40</v>
      </c>
      <c r="C18" s="22">
        <f>C9*C13/1000*C16</f>
        <v>13687.5</v>
      </c>
      <c r="D18" s="22">
        <f t="shared" ref="D18:N18" si="16">D9*D13/1000*D16</f>
        <v>20531.25</v>
      </c>
      <c r="E18" s="22">
        <f t="shared" si="16"/>
        <v>27375</v>
      </c>
      <c r="F18" s="22">
        <f t="shared" si="16"/>
        <v>34218.75</v>
      </c>
      <c r="G18" s="22">
        <f t="shared" si="16"/>
        <v>41062.5</v>
      </c>
      <c r="H18" s="22">
        <f t="shared" si="16"/>
        <v>47906.25</v>
      </c>
      <c r="I18" s="22">
        <f t="shared" si="16"/>
        <v>54750</v>
      </c>
      <c r="J18" s="22">
        <f t="shared" si="16"/>
        <v>61593.75</v>
      </c>
      <c r="K18" s="22">
        <f t="shared" si="16"/>
        <v>68437.5</v>
      </c>
      <c r="L18" s="22">
        <f t="shared" si="16"/>
        <v>75281.25</v>
      </c>
      <c r="M18" s="22">
        <f t="shared" si="16"/>
        <v>82125</v>
      </c>
      <c r="N18" s="22">
        <f t="shared" si="16"/>
        <v>88968.75</v>
      </c>
      <c r="O18" s="3"/>
    </row>
    <row r="19" spans="1:15" x14ac:dyDescent="0.25">
      <c r="A19" s="17" t="s">
        <v>11</v>
      </c>
      <c r="B19" s="17"/>
      <c r="C19" s="21">
        <f>C17+C18</f>
        <v>47906.25</v>
      </c>
      <c r="D19" s="21">
        <f t="shared" ref="D19:N19" si="17">D17+D18</f>
        <v>71859.375</v>
      </c>
      <c r="E19" s="21">
        <f t="shared" si="17"/>
        <v>95812.5</v>
      </c>
      <c r="F19" s="21">
        <f t="shared" si="17"/>
        <v>119765.625</v>
      </c>
      <c r="G19" s="21">
        <f t="shared" si="17"/>
        <v>143718.75</v>
      </c>
      <c r="H19" s="21">
        <f t="shared" si="17"/>
        <v>167671.875</v>
      </c>
      <c r="I19" s="21">
        <f t="shared" si="17"/>
        <v>191625</v>
      </c>
      <c r="J19" s="21">
        <f t="shared" si="17"/>
        <v>215578.125</v>
      </c>
      <c r="K19" s="21">
        <f t="shared" si="17"/>
        <v>239531.25</v>
      </c>
      <c r="L19" s="21">
        <f t="shared" si="17"/>
        <v>263484.375</v>
      </c>
      <c r="M19" s="21">
        <f t="shared" si="17"/>
        <v>287437.5</v>
      </c>
      <c r="N19" s="21">
        <f t="shared" si="17"/>
        <v>311390.625</v>
      </c>
      <c r="O19" s="3"/>
    </row>
    <row r="20" spans="1:15" x14ac:dyDescent="0.25">
      <c r="A20" s="19"/>
      <c r="B20" s="19"/>
      <c r="C20" s="20"/>
      <c r="D20" s="20"/>
      <c r="E20" s="20"/>
      <c r="F20" s="20"/>
      <c r="G20" s="20"/>
      <c r="H20" s="20"/>
      <c r="I20" s="20"/>
      <c r="J20" s="20"/>
      <c r="K20" s="20"/>
      <c r="L20" s="20"/>
      <c r="M20" s="20"/>
      <c r="N20" s="20"/>
    </row>
    <row r="21" spans="1:15" x14ac:dyDescent="0.25">
      <c r="A21" s="18" t="s">
        <v>18</v>
      </c>
      <c r="B21" s="18"/>
      <c r="C21" s="10"/>
      <c r="D21" s="3"/>
      <c r="E21" s="3"/>
      <c r="F21" s="3"/>
      <c r="G21" s="3"/>
      <c r="H21" s="3"/>
      <c r="I21" s="3"/>
      <c r="J21" s="3"/>
      <c r="K21" s="3"/>
      <c r="L21" s="3"/>
      <c r="M21" s="3"/>
      <c r="N21" s="3"/>
      <c r="O21" s="3"/>
    </row>
    <row r="22" spans="1:15" x14ac:dyDescent="0.25">
      <c r="A22" s="15" t="s">
        <v>8</v>
      </c>
      <c r="B22" s="32" t="str">
        <f t="shared" ref="B22:B24" si="18">ROUND(C22/$C$19*100,1) &amp; " % of revenue"</f>
        <v>2.1 % of revenue</v>
      </c>
      <c r="C22" s="10">
        <f>C6*$C$54</f>
        <v>1000</v>
      </c>
      <c r="D22" s="10">
        <f t="shared" ref="D22:N22" si="19">D6*$C$54</f>
        <v>1500</v>
      </c>
      <c r="E22" s="10">
        <f t="shared" si="19"/>
        <v>2000</v>
      </c>
      <c r="F22" s="10">
        <f t="shared" si="19"/>
        <v>2500</v>
      </c>
      <c r="G22" s="10">
        <f t="shared" si="19"/>
        <v>3000</v>
      </c>
      <c r="H22" s="10">
        <f t="shared" si="19"/>
        <v>3500</v>
      </c>
      <c r="I22" s="10">
        <f t="shared" si="19"/>
        <v>4000</v>
      </c>
      <c r="J22" s="10">
        <f t="shared" si="19"/>
        <v>4500</v>
      </c>
      <c r="K22" s="10">
        <f t="shared" si="19"/>
        <v>5000</v>
      </c>
      <c r="L22" s="10">
        <f t="shared" si="19"/>
        <v>5500</v>
      </c>
      <c r="M22" s="10">
        <f t="shared" si="19"/>
        <v>6000</v>
      </c>
      <c r="N22" s="10">
        <f t="shared" si="19"/>
        <v>6500</v>
      </c>
      <c r="O22" s="3"/>
    </row>
    <row r="23" spans="1:15" x14ac:dyDescent="0.25">
      <c r="A23" s="15" t="s">
        <v>35</v>
      </c>
      <c r="B23" s="32" t="str">
        <f t="shared" si="18"/>
        <v>2.1 % of revenue</v>
      </c>
      <c r="C23" s="10">
        <f>C6*$C$56</f>
        <v>1000</v>
      </c>
      <c r="D23" s="10">
        <f t="shared" ref="D23:N23" si="20">D6*$C$56</f>
        <v>1500</v>
      </c>
      <c r="E23" s="10">
        <f t="shared" si="20"/>
        <v>2000</v>
      </c>
      <c r="F23" s="10">
        <f t="shared" si="20"/>
        <v>2500</v>
      </c>
      <c r="G23" s="10">
        <f t="shared" si="20"/>
        <v>3000</v>
      </c>
      <c r="H23" s="10">
        <f t="shared" si="20"/>
        <v>3500</v>
      </c>
      <c r="I23" s="10">
        <f t="shared" si="20"/>
        <v>4000</v>
      </c>
      <c r="J23" s="10">
        <f t="shared" si="20"/>
        <v>4500</v>
      </c>
      <c r="K23" s="10">
        <f t="shared" si="20"/>
        <v>5000</v>
      </c>
      <c r="L23" s="10">
        <f t="shared" si="20"/>
        <v>5500</v>
      </c>
      <c r="M23" s="10">
        <f t="shared" si="20"/>
        <v>6000</v>
      </c>
      <c r="N23" s="10">
        <f t="shared" si="20"/>
        <v>6500</v>
      </c>
      <c r="O23" s="3"/>
    </row>
    <row r="24" spans="1:15" x14ac:dyDescent="0.25">
      <c r="A24" s="15" t="s">
        <v>19</v>
      </c>
      <c r="B24" s="32" t="str">
        <f t="shared" si="18"/>
        <v>2.8 % of revenue</v>
      </c>
      <c r="C24" s="10">
        <f>C6*$C$51</f>
        <v>1318.4601191282845</v>
      </c>
      <c r="D24" s="10">
        <f t="shared" ref="D24:N24" si="21">D6*$C$51</f>
        <v>1977.6901786924266</v>
      </c>
      <c r="E24" s="10">
        <f t="shared" si="21"/>
        <v>2636.9202382565691</v>
      </c>
      <c r="F24" s="10">
        <f t="shared" si="21"/>
        <v>3296.1502978207113</v>
      </c>
      <c r="G24" s="10">
        <f t="shared" si="21"/>
        <v>3955.3803573848531</v>
      </c>
      <c r="H24" s="10">
        <f t="shared" si="21"/>
        <v>4614.6104169489954</v>
      </c>
      <c r="I24" s="10">
        <f t="shared" si="21"/>
        <v>5273.8404765131381</v>
      </c>
      <c r="J24" s="10">
        <f t="shared" si="21"/>
        <v>5933.0705360772799</v>
      </c>
      <c r="K24" s="10">
        <f t="shared" si="21"/>
        <v>6592.3005956414227</v>
      </c>
      <c r="L24" s="10">
        <f t="shared" si="21"/>
        <v>7251.5306552055645</v>
      </c>
      <c r="M24" s="10">
        <f t="shared" si="21"/>
        <v>7910.7607147697063</v>
      </c>
      <c r="N24" s="10">
        <f t="shared" si="21"/>
        <v>8569.9907743338481</v>
      </c>
      <c r="O24" s="3"/>
    </row>
    <row r="25" spans="1:15" x14ac:dyDescent="0.25">
      <c r="A25" s="15" t="s">
        <v>9</v>
      </c>
      <c r="B25" s="32" t="str">
        <f>ROUND(C25/$C$19*100,1) &amp; " % of revenue"</f>
        <v>0.4 % of revenue</v>
      </c>
      <c r="C25" s="22">
        <f>C6*$C$55</f>
        <v>200</v>
      </c>
      <c r="D25" s="22">
        <f t="shared" ref="D25:N25" si="22">D6*$C$55</f>
        <v>300</v>
      </c>
      <c r="E25" s="22">
        <f t="shared" si="22"/>
        <v>400</v>
      </c>
      <c r="F25" s="22">
        <f t="shared" si="22"/>
        <v>500</v>
      </c>
      <c r="G25" s="22">
        <f t="shared" si="22"/>
        <v>600</v>
      </c>
      <c r="H25" s="22">
        <f t="shared" si="22"/>
        <v>700</v>
      </c>
      <c r="I25" s="22">
        <f t="shared" si="22"/>
        <v>800</v>
      </c>
      <c r="J25" s="22">
        <f t="shared" si="22"/>
        <v>900</v>
      </c>
      <c r="K25" s="22">
        <f t="shared" si="22"/>
        <v>1000</v>
      </c>
      <c r="L25" s="22">
        <f t="shared" si="22"/>
        <v>1100</v>
      </c>
      <c r="M25" s="22">
        <f t="shared" si="22"/>
        <v>1200</v>
      </c>
      <c r="N25" s="22">
        <f t="shared" si="22"/>
        <v>1300</v>
      </c>
      <c r="O25" s="3"/>
    </row>
    <row r="26" spans="1:15" x14ac:dyDescent="0.25">
      <c r="A26" s="19" t="s">
        <v>11</v>
      </c>
      <c r="B26" s="32" t="str">
        <f>ROUND(C26/$C$19*100,1) &amp; " % of revenue"</f>
        <v>7.3 % of revenue</v>
      </c>
      <c r="C26" s="21">
        <f t="shared" ref="C26:N26" si="23">SUM(C22:C25)</f>
        <v>3518.4601191282845</v>
      </c>
      <c r="D26" s="21">
        <f t="shared" si="23"/>
        <v>5277.6901786924263</v>
      </c>
      <c r="E26" s="21">
        <f t="shared" si="23"/>
        <v>7036.9202382565691</v>
      </c>
      <c r="F26" s="21">
        <f t="shared" si="23"/>
        <v>8796.1502978207118</v>
      </c>
      <c r="G26" s="21">
        <f t="shared" si="23"/>
        <v>10555.380357384853</v>
      </c>
      <c r="H26" s="21">
        <f t="shared" si="23"/>
        <v>12314.610416948995</v>
      </c>
      <c r="I26" s="21">
        <f t="shared" si="23"/>
        <v>14073.840476513138</v>
      </c>
      <c r="J26" s="21">
        <f t="shared" si="23"/>
        <v>15833.070536077281</v>
      </c>
      <c r="K26" s="21">
        <f t="shared" si="23"/>
        <v>17592.300595641424</v>
      </c>
      <c r="L26" s="21">
        <f t="shared" si="23"/>
        <v>19351.530655205563</v>
      </c>
      <c r="M26" s="21">
        <f t="shared" si="23"/>
        <v>21110.760714769705</v>
      </c>
      <c r="N26" s="21">
        <f t="shared" si="23"/>
        <v>22869.990774333848</v>
      </c>
    </row>
    <row r="27" spans="1:15" x14ac:dyDescent="0.25">
      <c r="A27" s="3"/>
    </row>
    <row r="28" spans="1:15" x14ac:dyDescent="0.25">
      <c r="A28" s="3" t="s">
        <v>27</v>
      </c>
      <c r="B28" t="s">
        <v>44</v>
      </c>
      <c r="C28" s="33">
        <f t="shared" ref="C28:N28" si="24">C29/C6</f>
        <v>443.87789880871713</v>
      </c>
      <c r="D28" s="33">
        <f t="shared" si="24"/>
        <v>443.87789880871713</v>
      </c>
      <c r="E28" s="33">
        <f t="shared" si="24"/>
        <v>443.87789880871713</v>
      </c>
      <c r="F28" s="33">
        <f t="shared" si="24"/>
        <v>443.87789880871713</v>
      </c>
      <c r="G28" s="33">
        <f t="shared" si="24"/>
        <v>443.87789880871713</v>
      </c>
      <c r="H28" s="33">
        <f t="shared" si="24"/>
        <v>443.87789880871713</v>
      </c>
      <c r="I28" s="33">
        <f t="shared" si="24"/>
        <v>443.87789880871713</v>
      </c>
      <c r="J28" s="33">
        <f t="shared" si="24"/>
        <v>443.87789880871713</v>
      </c>
      <c r="K28" s="33">
        <f t="shared" si="24"/>
        <v>443.87789880871713</v>
      </c>
      <c r="L28" s="33">
        <f t="shared" si="24"/>
        <v>443.87789880871713</v>
      </c>
      <c r="M28" s="33">
        <f t="shared" si="24"/>
        <v>443.87789880871713</v>
      </c>
      <c r="N28" s="33">
        <f t="shared" si="24"/>
        <v>443.87789880871719</v>
      </c>
    </row>
    <row r="29" spans="1:15" x14ac:dyDescent="0.25">
      <c r="A29" s="31" t="s">
        <v>27</v>
      </c>
      <c r="B29" s="31" t="s">
        <v>11</v>
      </c>
      <c r="C29" s="11">
        <f t="shared" ref="C29:N29" si="25">C19-C26</f>
        <v>44387.789880871715</v>
      </c>
      <c r="D29" s="11">
        <f t="shared" si="25"/>
        <v>66581.684821307572</v>
      </c>
      <c r="E29" s="11">
        <f t="shared" si="25"/>
        <v>88775.579761743429</v>
      </c>
      <c r="F29" s="11">
        <f t="shared" si="25"/>
        <v>110969.47470217929</v>
      </c>
      <c r="G29" s="11">
        <f t="shared" si="25"/>
        <v>133163.36964261514</v>
      </c>
      <c r="H29" s="11">
        <f t="shared" si="25"/>
        <v>155357.264583051</v>
      </c>
      <c r="I29" s="11">
        <f t="shared" si="25"/>
        <v>177551.15952348686</v>
      </c>
      <c r="J29" s="11">
        <f t="shared" si="25"/>
        <v>199745.05446392272</v>
      </c>
      <c r="K29" s="11">
        <f t="shared" si="25"/>
        <v>221938.94940435857</v>
      </c>
      <c r="L29" s="11">
        <f t="shared" si="25"/>
        <v>244132.84434479443</v>
      </c>
      <c r="M29" s="11">
        <f t="shared" si="25"/>
        <v>266326.73928523029</v>
      </c>
      <c r="N29" s="11">
        <f t="shared" si="25"/>
        <v>288520.63422566617</v>
      </c>
    </row>
    <row r="30" spans="1:15" x14ac:dyDescent="0.25">
      <c r="A30" s="3"/>
    </row>
    <row r="31" spans="1:15" s="42" customFormat="1" x14ac:dyDescent="0.25">
      <c r="A31" s="41" t="s">
        <v>29</v>
      </c>
    </row>
    <row r="32" spans="1:15" s="43" customFormat="1" x14ac:dyDescent="0.25">
      <c r="A32" s="43" t="s">
        <v>50</v>
      </c>
      <c r="B32" s="43" t="s">
        <v>56</v>
      </c>
    </row>
    <row r="33" spans="1:15" s="43" customFormat="1" x14ac:dyDescent="0.25">
      <c r="A33" s="43" t="s">
        <v>51</v>
      </c>
      <c r="B33" s="43" t="s">
        <v>30</v>
      </c>
    </row>
    <row r="34" spans="1:15" s="43" customFormat="1" x14ac:dyDescent="0.25">
      <c r="A34" s="43" t="s">
        <v>52</v>
      </c>
      <c r="B34" s="43" t="s">
        <v>31</v>
      </c>
    </row>
    <row r="35" spans="1:15" s="43" customFormat="1" x14ac:dyDescent="0.25">
      <c r="A35" s="43" t="s">
        <v>53</v>
      </c>
      <c r="B35" s="43" t="s">
        <v>36</v>
      </c>
    </row>
    <row r="36" spans="1:15" s="43" customFormat="1" x14ac:dyDescent="0.25">
      <c r="A36" s="43" t="s">
        <v>54</v>
      </c>
      <c r="B36" s="43" t="s">
        <v>32</v>
      </c>
      <c r="O36" s="44"/>
    </row>
    <row r="37" spans="1:15" s="43" customFormat="1" x14ac:dyDescent="0.25">
      <c r="A37" s="43" t="s">
        <v>55</v>
      </c>
      <c r="B37" s="43" t="s">
        <v>33</v>
      </c>
    </row>
    <row r="39" spans="1:15" ht="15.75" thickBot="1" x14ac:dyDescent="0.3"/>
    <row r="40" spans="1:15" x14ac:dyDescent="0.25">
      <c r="A40" s="12" t="s">
        <v>6</v>
      </c>
      <c r="B40" s="36"/>
      <c r="C40" s="13"/>
      <c r="D40" s="13"/>
      <c r="E40" s="14"/>
    </row>
    <row r="41" spans="1:15" x14ac:dyDescent="0.25">
      <c r="A41" s="54" t="s">
        <v>1</v>
      </c>
      <c r="B41" s="37"/>
      <c r="C41" s="5">
        <v>15</v>
      </c>
      <c r="D41" s="5" t="s">
        <v>4</v>
      </c>
      <c r="E41" s="6"/>
    </row>
    <row r="42" spans="1:15" x14ac:dyDescent="0.25">
      <c r="A42" s="54" t="s">
        <v>2</v>
      </c>
      <c r="B42" s="37"/>
      <c r="C42" s="5">
        <v>20</v>
      </c>
      <c r="D42" s="5" t="s">
        <v>5</v>
      </c>
      <c r="E42" s="6"/>
    </row>
    <row r="43" spans="1:15" x14ac:dyDescent="0.25">
      <c r="A43" s="54" t="s">
        <v>61</v>
      </c>
      <c r="B43" s="37"/>
      <c r="C43" s="5">
        <f>C41*C42</f>
        <v>300</v>
      </c>
      <c r="D43" s="5" t="s">
        <v>34</v>
      </c>
      <c r="E43" s="6"/>
    </row>
    <row r="44" spans="1:15" x14ac:dyDescent="0.25">
      <c r="A44" s="54" t="s">
        <v>16</v>
      </c>
      <c r="B44" s="37"/>
      <c r="C44" s="5">
        <v>20</v>
      </c>
      <c r="D44" s="5" t="s">
        <v>3</v>
      </c>
      <c r="E44" s="6"/>
    </row>
    <row r="45" spans="1:15" ht="15.75" thickBot="1" x14ac:dyDescent="0.3">
      <c r="A45" s="55" t="s">
        <v>17</v>
      </c>
      <c r="B45" s="38"/>
      <c r="C45" s="8">
        <v>10</v>
      </c>
      <c r="D45" s="8" t="s">
        <v>3</v>
      </c>
      <c r="E45" s="9"/>
    </row>
    <row r="46" spans="1:15" ht="15.75" thickBot="1" x14ac:dyDescent="0.3"/>
    <row r="47" spans="1:15" x14ac:dyDescent="0.25">
      <c r="A47" s="12" t="s">
        <v>57</v>
      </c>
      <c r="B47" s="36"/>
      <c r="C47" s="13"/>
      <c r="D47" s="13"/>
      <c r="E47" s="14"/>
    </row>
    <row r="48" spans="1:15" x14ac:dyDescent="0.25">
      <c r="A48" s="7" t="s">
        <v>23</v>
      </c>
      <c r="B48" s="5"/>
      <c r="C48" s="27">
        <v>299</v>
      </c>
      <c r="D48" s="5"/>
      <c r="E48" s="6"/>
    </row>
    <row r="49" spans="1:5" x14ac:dyDescent="0.25">
      <c r="A49" s="7" t="s">
        <v>21</v>
      </c>
      <c r="B49" s="5"/>
      <c r="C49" s="53">
        <v>24</v>
      </c>
      <c r="D49" s="5" t="s">
        <v>24</v>
      </c>
      <c r="E49" s="6"/>
    </row>
    <row r="50" spans="1:5" x14ac:dyDescent="0.25">
      <c r="A50" s="7" t="s">
        <v>20</v>
      </c>
      <c r="B50" s="5"/>
      <c r="C50" s="48">
        <v>5.5E-2</v>
      </c>
      <c r="D50" s="5" t="s">
        <v>25</v>
      </c>
      <c r="E50" s="6"/>
    </row>
    <row r="51" spans="1:5" ht="15.75" thickBot="1" x14ac:dyDescent="0.3">
      <c r="A51" s="24" t="s">
        <v>22</v>
      </c>
      <c r="B51" s="8"/>
      <c r="C51" s="26">
        <f>PMT(C50/12,C49,C48)*-1</f>
        <v>13.184601191282844</v>
      </c>
      <c r="D51" s="8" t="s">
        <v>26</v>
      </c>
      <c r="E51" s="9"/>
    </row>
    <row r="52" spans="1:5" ht="15.75" thickBot="1" x14ac:dyDescent="0.3"/>
    <row r="53" spans="1:5" x14ac:dyDescent="0.25">
      <c r="A53" s="12" t="s">
        <v>58</v>
      </c>
      <c r="B53" s="36"/>
      <c r="C53" s="13"/>
      <c r="D53" s="13"/>
      <c r="E53" s="14"/>
    </row>
    <row r="54" spans="1:5" x14ac:dyDescent="0.25">
      <c r="A54" s="25" t="s">
        <v>7</v>
      </c>
      <c r="B54" s="39"/>
      <c r="C54" s="28">
        <v>10</v>
      </c>
      <c r="D54" s="5"/>
      <c r="E54" s="6"/>
    </row>
    <row r="55" spans="1:5" x14ac:dyDescent="0.25">
      <c r="A55" s="25" t="s">
        <v>60</v>
      </c>
      <c r="B55" s="39"/>
      <c r="C55" s="28">
        <v>2</v>
      </c>
      <c r="D55" s="5"/>
      <c r="E55" s="6"/>
    </row>
    <row r="56" spans="1:5" ht="15.75" thickBot="1" x14ac:dyDescent="0.3">
      <c r="A56" s="29" t="s">
        <v>59</v>
      </c>
      <c r="B56" s="40"/>
      <c r="C56" s="30">
        <v>10</v>
      </c>
      <c r="D56" s="8"/>
      <c r="E56" s="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Elshad Hajiyev</cp:lastModifiedBy>
  <dcterms:created xsi:type="dcterms:W3CDTF">2019-09-15T07:45:37Z</dcterms:created>
  <dcterms:modified xsi:type="dcterms:W3CDTF">2020-08-20T16:03:47Z</dcterms:modified>
</cp:coreProperties>
</file>